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25" windowWidth="19815" windowHeight="7365"/>
  </bookViews>
  <sheets>
    <sheet name="Budget vs. Actuals" sheetId="1" r:id="rId1"/>
  </sheets>
  <definedNames>
    <definedName name="_xlnm.Print_Area" localSheetId="0">'Budget vs. Actuals'!$A$2:$B$67</definedName>
  </definedNames>
  <calcPr calcId="145621"/>
</workbook>
</file>

<file path=xl/calcChain.xml><?xml version="1.0" encoding="utf-8"?>
<calcChain xmlns="http://schemas.openxmlformats.org/spreadsheetml/2006/main">
  <c r="B41" i="1" l="1"/>
  <c r="B53" i="1"/>
  <c r="B52" i="1"/>
  <c r="B54" i="1" s="1"/>
  <c r="B24" i="1"/>
  <c r="B60" i="1"/>
  <c r="B57" i="1"/>
  <c r="B48" i="1"/>
  <c r="B47" i="1"/>
  <c r="B42" i="1"/>
  <c r="B43" i="1"/>
  <c r="B38" i="1"/>
  <c r="B37" i="1"/>
  <c r="B36" i="1"/>
  <c r="B32" i="1"/>
  <c r="B31" i="1"/>
  <c r="B27" i="1"/>
  <c r="B25" i="1"/>
  <c r="B23" i="1"/>
  <c r="B20" i="1"/>
  <c r="B21" i="1" s="1"/>
  <c r="B18" i="1"/>
  <c r="B8" i="1"/>
  <c r="B9" i="1" s="1"/>
  <c r="B33" i="1" l="1"/>
  <c r="B28" i="1"/>
  <c r="B44" i="1"/>
  <c r="B10" i="1"/>
  <c r="B49" i="1"/>
  <c r="B34" i="1" l="1"/>
  <c r="B50" i="1"/>
  <c r="B61" i="1" l="1"/>
  <c r="B62" i="1" s="1"/>
</calcChain>
</file>

<file path=xl/sharedStrings.xml><?xml version="1.0" encoding="utf-8"?>
<sst xmlns="http://schemas.openxmlformats.org/spreadsheetml/2006/main" count="64" uniqueCount="64">
  <si>
    <t>Income</t>
  </si>
  <si>
    <t xml:space="preserve">   4005 Offerings</t>
  </si>
  <si>
    <t xml:space="preserve">   4012 OS via LifeSpring</t>
  </si>
  <si>
    <t>Total Income</t>
  </si>
  <si>
    <t>Gross Profit</t>
  </si>
  <si>
    <t>Expenses</t>
  </si>
  <si>
    <t xml:space="preserve">   5000 Programs</t>
  </si>
  <si>
    <t xml:space="preserve">      5100 Missions Programs</t>
  </si>
  <si>
    <t xml:space="preserve">         5105 Missions Support</t>
  </si>
  <si>
    <t xml:space="preserve">      Total 5100 Missions Programs</t>
  </si>
  <si>
    <t xml:space="preserve">      5200 Adult Programs</t>
  </si>
  <si>
    <t xml:space="preserve">         5205 Curriculum</t>
  </si>
  <si>
    <t xml:space="preserve">      Total 5200 Adult Programs</t>
  </si>
  <si>
    <t xml:space="preserve">      5400 Children's Programs</t>
  </si>
  <si>
    <t xml:space="preserve">         5425 Supplies</t>
  </si>
  <si>
    <t xml:space="preserve">      Total 5400 Children's Programs</t>
  </si>
  <si>
    <t xml:space="preserve">      5500 Worship Programs</t>
  </si>
  <si>
    <t xml:space="preserve">         5430 Childcare</t>
  </si>
  <si>
    <t xml:space="preserve">         5505 Music</t>
  </si>
  <si>
    <t xml:space="preserve">         5515 Refreshments</t>
  </si>
  <si>
    <t xml:space="preserve">         5516 Refreshment Supplies</t>
  </si>
  <si>
    <t xml:space="preserve">         5525 Worship Supplies</t>
  </si>
  <si>
    <t xml:space="preserve">      Total 5500 Worship Programs</t>
  </si>
  <si>
    <t xml:space="preserve">      5600 Outreach Programs</t>
  </si>
  <si>
    <t xml:space="preserve">         5510 Second Sunday Social</t>
  </si>
  <si>
    <t xml:space="preserve">         5605 Special Events</t>
  </si>
  <si>
    <t xml:space="preserve">         5620 Special Gifts</t>
  </si>
  <si>
    <t xml:space="preserve">      Total 5600 Outreach Programs</t>
  </si>
  <si>
    <t xml:space="preserve">   Total 5000 Programs</t>
  </si>
  <si>
    <t xml:space="preserve">   6000 Administration</t>
  </si>
  <si>
    <t xml:space="preserve">      6003 Accounting Services</t>
  </si>
  <si>
    <t xml:space="preserve">      6010 Insurance</t>
  </si>
  <si>
    <t xml:space="preserve">      6015 Dues &amp; Subscriptions</t>
  </si>
  <si>
    <t xml:space="preserve">      6040 Conferences &amp; Meetings</t>
  </si>
  <si>
    <t xml:space="preserve">      6100 Pastoral Expenses</t>
  </si>
  <si>
    <t xml:space="preserve">         6110 Pastoral Mileage</t>
  </si>
  <si>
    <t xml:space="preserve">         6120 Pastoral Reimbursements</t>
  </si>
  <si>
    <t xml:space="preserve">         6130 Visiting Pastor</t>
  </si>
  <si>
    <t xml:space="preserve">      Total 6100 Pastoral Expenses</t>
  </si>
  <si>
    <t xml:space="preserve">      6200 Office</t>
  </si>
  <si>
    <t xml:space="preserve">         6210 Supplies</t>
  </si>
  <si>
    <t xml:space="preserve">         6215 Postage &amp; Delivery</t>
  </si>
  <si>
    <t xml:space="preserve">      Total 6200 Office</t>
  </si>
  <si>
    <t xml:space="preserve">   Total 6000 Administration</t>
  </si>
  <si>
    <t xml:space="preserve">   7100 Marketing</t>
  </si>
  <si>
    <t xml:space="preserve">      7105 Advertising</t>
  </si>
  <si>
    <t xml:space="preserve">      7120 Website</t>
  </si>
  <si>
    <t xml:space="preserve">   Total 7100 Marketing</t>
  </si>
  <si>
    <t xml:space="preserve">   8000 Facilities</t>
  </si>
  <si>
    <t xml:space="preserve">      8005 Worship Building Rental</t>
  </si>
  <si>
    <t xml:space="preserve">   Total 8000 Facilities</t>
  </si>
  <si>
    <t xml:space="preserve">   9000 Payroll Expense</t>
  </si>
  <si>
    <t xml:space="preserve">      9015 Other Benefits</t>
  </si>
  <si>
    <t xml:space="preserve">   Total 9000 Payroll Expense</t>
  </si>
  <si>
    <t>Total Expenses</t>
  </si>
  <si>
    <t>Net Operating Income</t>
  </si>
  <si>
    <t>Other Income</t>
  </si>
  <si>
    <t xml:space="preserve">   1010 Savings Interest</t>
  </si>
  <si>
    <t>Total Other Income</t>
  </si>
  <si>
    <t>Net Other Income</t>
  </si>
  <si>
    <t>Net Income</t>
  </si>
  <si>
    <t>Monday, Nov 13, 2017 02:31:28 PM GMT-8 - Accrual Basis</t>
  </si>
  <si>
    <t>2018 Budget</t>
  </si>
  <si>
    <t>2018 Approved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</si>
</sst>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#,##0.00\ _€"/>
    <numFmt numFmtId="165" formatCode="&quot;$&quot;* #,##0.00\ _€"/>
    <numFmt numFmtId="166" formatCode="_([$$-409]* #,##0.00_);_([$$-409]* \(#,##0.00\);_([$$-409]* &quot;-&quot;??_);_(@_)"/>
  </numFmts>
  <fonts count="11" x14ac:knownFonts="1">
    <font>
      <sz val="11"/>
      <color indexed="8"/>
      <name val="Calibri"/>
      <family val="2"/>
      <scheme val="minor"/>
    </font>
    <font>
      <b/>
      <sz val="8"/>
      <color indexed="8"/>
      <name val="Arial"/>
    </font>
    <font>
      <sz val="8"/>
      <color indexed="8"/>
      <name val="Arial"/>
    </font>
    <font>
      <b/>
      <sz val="14"/>
      <color indexed="8"/>
      <name val="Arial"/>
    </font>
    <font>
      <sz val="11"/>
      <color indexed="8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 wrapText="1"/>
    </xf>
    <xf numFmtId="164" fontId="2" fillId="0" borderId="0" xfId="0" applyNumberFormat="1" applyFont="1" applyAlignment="1">
      <alignment wrapText="1"/>
    </xf>
    <xf numFmtId="0" fontId="5" fillId="0" borderId="3" xfId="0" applyFont="1" applyBorder="1" applyAlignment="1">
      <alignment horizontal="center" wrapText="1"/>
    </xf>
    <xf numFmtId="164" fontId="7" fillId="0" borderId="0" xfId="0" applyNumberFormat="1" applyFont="1" applyAlignment="1">
      <alignment wrapText="1"/>
    </xf>
    <xf numFmtId="0" fontId="8" fillId="0" borderId="0" xfId="0" applyFont="1" applyAlignment="1">
      <alignment horizontal="left" wrapText="1"/>
    </xf>
    <xf numFmtId="164" fontId="10" fillId="0" borderId="0" xfId="0" applyNumberFormat="1" applyFont="1" applyAlignment="1">
      <alignment wrapText="1"/>
    </xf>
    <xf numFmtId="164" fontId="10" fillId="0" borderId="0" xfId="0" applyNumberFormat="1" applyFont="1" applyAlignment="1">
      <alignment horizontal="right" wrapText="1"/>
    </xf>
    <xf numFmtId="165" fontId="9" fillId="0" borderId="1" xfId="0" applyNumberFormat="1" applyFont="1" applyBorder="1" applyAlignment="1">
      <alignment horizontal="right" wrapText="1"/>
    </xf>
    <xf numFmtId="10" fontId="10" fillId="0" borderId="0" xfId="0" applyNumberFormat="1" applyFont="1" applyAlignment="1">
      <alignment horizontal="right" wrapText="1"/>
    </xf>
    <xf numFmtId="10" fontId="9" fillId="0" borderId="1" xfId="0" applyNumberFormat="1" applyFont="1" applyBorder="1" applyAlignment="1">
      <alignment horizontal="right" wrapText="1"/>
    </xf>
    <xf numFmtId="166" fontId="10" fillId="0" borderId="0" xfId="1" applyNumberFormat="1" applyFont="1" applyAlignment="1">
      <alignment horizontal="right" wrapText="1"/>
    </xf>
    <xf numFmtId="10" fontId="9" fillId="0" borderId="2" xfId="0" applyNumberFormat="1" applyFont="1" applyBorder="1" applyAlignment="1">
      <alignment horizontal="right" wrapText="1"/>
    </xf>
    <xf numFmtId="165" fontId="9" fillId="0" borderId="0" xfId="0" applyNumberFormat="1" applyFont="1" applyBorder="1" applyAlignment="1">
      <alignment horizontal="right"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1"/>
  <sheetViews>
    <sheetView tabSelected="1" workbookViewId="0">
      <selection activeCell="F12" sqref="F12"/>
    </sheetView>
  </sheetViews>
  <sheetFormatPr defaultRowHeight="15" x14ac:dyDescent="0.25"/>
  <cols>
    <col min="1" max="1" width="30.42578125" customWidth="1"/>
    <col min="2" max="2" width="12.28515625" customWidth="1"/>
    <col min="3" max="3" width="4.85546875" customWidth="1"/>
    <col min="4" max="4" width="12.7109375" customWidth="1"/>
  </cols>
  <sheetData>
    <row r="1" spans="1:2" ht="18" x14ac:dyDescent="0.25">
      <c r="A1" s="18"/>
      <c r="B1" s="17"/>
    </row>
    <row r="2" spans="1:2" ht="18" x14ac:dyDescent="0.25">
      <c r="A2" s="18" t="s">
        <v>63</v>
      </c>
      <c r="B2" s="17"/>
    </row>
    <row r="4" spans="1:2" x14ac:dyDescent="0.25">
      <c r="A4" s="1"/>
      <c r="B4" s="15"/>
    </row>
    <row r="5" spans="1:2" x14ac:dyDescent="0.25">
      <c r="A5" s="1"/>
      <c r="B5" s="4" t="s">
        <v>62</v>
      </c>
    </row>
    <row r="6" spans="1:2" x14ac:dyDescent="0.25">
      <c r="A6" s="6" t="s">
        <v>0</v>
      </c>
      <c r="B6" s="5"/>
    </row>
    <row r="7" spans="1:2" x14ac:dyDescent="0.25">
      <c r="A7" s="6" t="s">
        <v>1</v>
      </c>
      <c r="B7" s="8">
        <v>19700</v>
      </c>
    </row>
    <row r="8" spans="1:2" x14ac:dyDescent="0.25">
      <c r="A8" s="6" t="s">
        <v>2</v>
      </c>
      <c r="B8" s="8">
        <f>6000</f>
        <v>6000</v>
      </c>
    </row>
    <row r="9" spans="1:2" x14ac:dyDescent="0.25">
      <c r="A9" s="6" t="s">
        <v>3</v>
      </c>
      <c r="B9" s="9">
        <f>((B7)+(B8))</f>
        <v>25700</v>
      </c>
    </row>
    <row r="10" spans="1:2" x14ac:dyDescent="0.25">
      <c r="A10" s="6" t="s">
        <v>4</v>
      </c>
      <c r="B10" s="9">
        <f>(B9)-(0)</f>
        <v>25700</v>
      </c>
    </row>
    <row r="11" spans="1:2" x14ac:dyDescent="0.25">
      <c r="A11" s="6" t="s">
        <v>5</v>
      </c>
      <c r="B11" s="7"/>
    </row>
    <row r="12" spans="1:2" x14ac:dyDescent="0.25">
      <c r="A12" s="6" t="s">
        <v>6</v>
      </c>
      <c r="B12" s="10"/>
    </row>
    <row r="13" spans="1:2" x14ac:dyDescent="0.25">
      <c r="A13" s="6" t="s">
        <v>7</v>
      </c>
      <c r="B13" s="10"/>
    </row>
    <row r="14" spans="1:2" x14ac:dyDescent="0.25">
      <c r="A14" s="6" t="s">
        <v>8</v>
      </c>
      <c r="B14" s="10"/>
    </row>
    <row r="15" spans="1:2" x14ac:dyDescent="0.25">
      <c r="A15" s="6" t="s">
        <v>9</v>
      </c>
      <c r="B15" s="11"/>
    </row>
    <row r="16" spans="1:2" x14ac:dyDescent="0.25">
      <c r="A16" s="6" t="s">
        <v>10</v>
      </c>
      <c r="B16" s="10"/>
    </row>
    <row r="17" spans="1:2" x14ac:dyDescent="0.25">
      <c r="A17" s="6" t="s">
        <v>11</v>
      </c>
      <c r="B17" s="12">
        <v>200</v>
      </c>
    </row>
    <row r="18" spans="1:2" x14ac:dyDescent="0.25">
      <c r="A18" s="6" t="s">
        <v>12</v>
      </c>
      <c r="B18" s="9">
        <f>(B16)+(B17)</f>
        <v>200</v>
      </c>
    </row>
    <row r="19" spans="1:2" x14ac:dyDescent="0.25">
      <c r="A19" s="6" t="s">
        <v>13</v>
      </c>
      <c r="B19" s="10"/>
    </row>
    <row r="20" spans="1:2" x14ac:dyDescent="0.25">
      <c r="A20" s="6" t="s">
        <v>14</v>
      </c>
      <c r="B20" s="8">
        <f>200</f>
        <v>200</v>
      </c>
    </row>
    <row r="21" spans="1:2" x14ac:dyDescent="0.25">
      <c r="A21" s="6" t="s">
        <v>15</v>
      </c>
      <c r="B21" s="9">
        <f>(B19)+(B20)</f>
        <v>200</v>
      </c>
    </row>
    <row r="22" spans="1:2" x14ac:dyDescent="0.25">
      <c r="A22" s="6" t="s">
        <v>16</v>
      </c>
      <c r="B22" s="10"/>
    </row>
    <row r="23" spans="1:2" x14ac:dyDescent="0.25">
      <c r="A23" s="6" t="s">
        <v>17</v>
      </c>
      <c r="B23" s="8">
        <f>1820</f>
        <v>1820</v>
      </c>
    </row>
    <row r="24" spans="1:2" x14ac:dyDescent="0.25">
      <c r="A24" s="6" t="s">
        <v>18</v>
      </c>
      <c r="B24" s="8">
        <f>361</f>
        <v>361</v>
      </c>
    </row>
    <row r="25" spans="1:2" x14ac:dyDescent="0.25">
      <c r="A25" s="6" t="s">
        <v>19</v>
      </c>
      <c r="B25" s="8">
        <f>400</f>
        <v>400</v>
      </c>
    </row>
    <row r="26" spans="1:2" x14ac:dyDescent="0.25">
      <c r="A26" s="6" t="s">
        <v>20</v>
      </c>
      <c r="B26" s="8">
        <v>200</v>
      </c>
    </row>
    <row r="27" spans="1:2" x14ac:dyDescent="0.25">
      <c r="A27" s="6" t="s">
        <v>21</v>
      </c>
      <c r="B27" s="8">
        <f>100</f>
        <v>100</v>
      </c>
    </row>
    <row r="28" spans="1:2" x14ac:dyDescent="0.25">
      <c r="A28" s="6" t="s">
        <v>22</v>
      </c>
      <c r="B28" s="9">
        <f>(((((B22)+(B23))+(B24))+(B25))+(B26))+(B27)</f>
        <v>2881</v>
      </c>
    </row>
    <row r="29" spans="1:2" x14ac:dyDescent="0.25">
      <c r="A29" s="6" t="s">
        <v>23</v>
      </c>
      <c r="B29" s="10"/>
    </row>
    <row r="30" spans="1:2" x14ac:dyDescent="0.25">
      <c r="A30" s="6" t="s">
        <v>24</v>
      </c>
      <c r="B30" s="8">
        <v>325</v>
      </c>
    </row>
    <row r="31" spans="1:2" x14ac:dyDescent="0.25">
      <c r="A31" s="6" t="s">
        <v>25</v>
      </c>
      <c r="B31" s="8">
        <f>200</f>
        <v>200</v>
      </c>
    </row>
    <row r="32" spans="1:2" x14ac:dyDescent="0.25">
      <c r="A32" s="6" t="s">
        <v>26</v>
      </c>
      <c r="B32" s="8">
        <f>500</f>
        <v>500</v>
      </c>
    </row>
    <row r="33" spans="1:2" x14ac:dyDescent="0.25">
      <c r="A33" s="6" t="s">
        <v>27</v>
      </c>
      <c r="B33" s="9">
        <f>(((B29)+(B30))+(B31))+(B32)</f>
        <v>1025</v>
      </c>
    </row>
    <row r="34" spans="1:2" x14ac:dyDescent="0.25">
      <c r="A34" s="6" t="s">
        <v>28</v>
      </c>
      <c r="B34" s="9">
        <f>(((((B15))+(B18))+(B21))+(B28))+(B33)</f>
        <v>4306</v>
      </c>
    </row>
    <row r="35" spans="1:2" x14ac:dyDescent="0.25">
      <c r="A35" s="6" t="s">
        <v>29</v>
      </c>
      <c r="B35" s="10"/>
    </row>
    <row r="36" spans="1:2" x14ac:dyDescent="0.25">
      <c r="A36" s="6" t="s">
        <v>30</v>
      </c>
      <c r="B36" s="8">
        <f>1515</f>
        <v>1515</v>
      </c>
    </row>
    <row r="37" spans="1:2" x14ac:dyDescent="0.25">
      <c r="A37" s="6" t="s">
        <v>31</v>
      </c>
      <c r="B37" s="8">
        <f>805</f>
        <v>805</v>
      </c>
    </row>
    <row r="38" spans="1:2" x14ac:dyDescent="0.25">
      <c r="A38" s="6" t="s">
        <v>32</v>
      </c>
      <c r="B38" s="8">
        <f>700</f>
        <v>700</v>
      </c>
    </row>
    <row r="39" spans="1:2" x14ac:dyDescent="0.25">
      <c r="A39" s="6" t="s">
        <v>33</v>
      </c>
      <c r="B39" s="8"/>
    </row>
    <row r="40" spans="1:2" x14ac:dyDescent="0.25">
      <c r="A40" s="6" t="s">
        <v>34</v>
      </c>
      <c r="B40" s="7"/>
    </row>
    <row r="41" spans="1:2" x14ac:dyDescent="0.25">
      <c r="A41" s="6" t="s">
        <v>35</v>
      </c>
      <c r="B41" s="8">
        <f>1640</f>
        <v>1640</v>
      </c>
    </row>
    <row r="42" spans="1:2" ht="18" customHeight="1" x14ac:dyDescent="0.25">
      <c r="A42" s="6" t="s">
        <v>36</v>
      </c>
      <c r="B42" s="8">
        <f>1400</f>
        <v>1400</v>
      </c>
    </row>
    <row r="43" spans="1:2" x14ac:dyDescent="0.25">
      <c r="A43" s="6" t="s">
        <v>37</v>
      </c>
      <c r="B43" s="8">
        <f>300</f>
        <v>300</v>
      </c>
    </row>
    <row r="44" spans="1:2" ht="21.75" customHeight="1" x14ac:dyDescent="0.25">
      <c r="A44" s="6" t="s">
        <v>38</v>
      </c>
      <c r="B44" s="9">
        <f>(((B40)+(B41))+(B42))+(B43)</f>
        <v>3340</v>
      </c>
    </row>
    <row r="45" spans="1:2" ht="35.25" customHeight="1" x14ac:dyDescent="0.25">
      <c r="A45" s="6"/>
      <c r="B45" s="14"/>
    </row>
    <row r="46" spans="1:2" x14ac:dyDescent="0.25">
      <c r="A46" s="6" t="s">
        <v>39</v>
      </c>
      <c r="B46" s="10"/>
    </row>
    <row r="47" spans="1:2" x14ac:dyDescent="0.25">
      <c r="A47" s="6" t="s">
        <v>40</v>
      </c>
      <c r="B47" s="8">
        <f>280</f>
        <v>280</v>
      </c>
    </row>
    <row r="48" spans="1:2" x14ac:dyDescent="0.25">
      <c r="A48" s="6" t="s">
        <v>41</v>
      </c>
      <c r="B48" s="8">
        <f>190</f>
        <v>190</v>
      </c>
    </row>
    <row r="49" spans="1:2" x14ac:dyDescent="0.25">
      <c r="A49" s="6" t="s">
        <v>42</v>
      </c>
      <c r="B49" s="9">
        <f>((B46)+(B47))+(B48)</f>
        <v>470</v>
      </c>
    </row>
    <row r="50" spans="1:2" x14ac:dyDescent="0.25">
      <c r="A50" s="6" t="s">
        <v>43</v>
      </c>
      <c r="B50" s="9">
        <f>((((((B35)+(B36))+(B37))+(B38))+(B39))+(B44))+(B49)</f>
        <v>6830</v>
      </c>
    </row>
    <row r="51" spans="1:2" x14ac:dyDescent="0.25">
      <c r="A51" s="6" t="s">
        <v>44</v>
      </c>
      <c r="B51" s="10"/>
    </row>
    <row r="52" spans="1:2" x14ac:dyDescent="0.25">
      <c r="A52" s="6" t="s">
        <v>45</v>
      </c>
      <c r="B52" s="8">
        <f>384</f>
        <v>384</v>
      </c>
    </row>
    <row r="53" spans="1:2" x14ac:dyDescent="0.25">
      <c r="A53" s="6" t="s">
        <v>46</v>
      </c>
      <c r="B53" s="8">
        <f>680</f>
        <v>680</v>
      </c>
    </row>
    <row r="54" spans="1:2" x14ac:dyDescent="0.25">
      <c r="A54" s="6" t="s">
        <v>47</v>
      </c>
      <c r="B54" s="9">
        <f>((B51)+(B52))+(B53)</f>
        <v>1064</v>
      </c>
    </row>
    <row r="55" spans="1:2" x14ac:dyDescent="0.25">
      <c r="A55" s="6" t="s">
        <v>48</v>
      </c>
      <c r="B55" s="7"/>
    </row>
    <row r="56" spans="1:2" x14ac:dyDescent="0.25">
      <c r="A56" s="6" t="s">
        <v>49</v>
      </c>
      <c r="B56" s="8">
        <v>6500</v>
      </c>
    </row>
    <row r="57" spans="1:2" x14ac:dyDescent="0.25">
      <c r="A57" s="6" t="s">
        <v>50</v>
      </c>
      <c r="B57" s="9">
        <f>(B55)+(B56)</f>
        <v>6500</v>
      </c>
    </row>
    <row r="58" spans="1:2" x14ac:dyDescent="0.25">
      <c r="A58" s="6" t="s">
        <v>51</v>
      </c>
      <c r="B58" s="7"/>
    </row>
    <row r="59" spans="1:2" x14ac:dyDescent="0.25">
      <c r="A59" s="6" t="s">
        <v>52</v>
      </c>
      <c r="B59" s="8">
        <v>7000</v>
      </c>
    </row>
    <row r="60" spans="1:2" x14ac:dyDescent="0.25">
      <c r="A60" s="6" t="s">
        <v>53</v>
      </c>
      <c r="B60" s="9">
        <f>(B58)+(B59)</f>
        <v>7000</v>
      </c>
    </row>
    <row r="61" spans="1:2" x14ac:dyDescent="0.25">
      <c r="A61" s="6" t="s">
        <v>54</v>
      </c>
      <c r="B61" s="9">
        <f>((((B34)+(B50))+(B54))+(B57))+(B60)</f>
        <v>25700</v>
      </c>
    </row>
    <row r="62" spans="1:2" x14ac:dyDescent="0.25">
      <c r="A62" s="6" t="s">
        <v>55</v>
      </c>
      <c r="B62" s="9">
        <f>(B10)-(B61)</f>
        <v>0</v>
      </c>
    </row>
    <row r="63" spans="1:2" x14ac:dyDescent="0.25">
      <c r="A63" s="6" t="s">
        <v>56</v>
      </c>
      <c r="B63" s="7"/>
    </row>
    <row r="64" spans="1:2" x14ac:dyDescent="0.25">
      <c r="A64" s="6" t="s">
        <v>57</v>
      </c>
      <c r="B64" s="10"/>
    </row>
    <row r="65" spans="1:2" x14ac:dyDescent="0.25">
      <c r="A65" s="6" t="s">
        <v>58</v>
      </c>
      <c r="B65" s="11"/>
    </row>
    <row r="66" spans="1:2" x14ac:dyDescent="0.25">
      <c r="A66" s="6" t="s">
        <v>59</v>
      </c>
      <c r="B66" s="11"/>
    </row>
    <row r="67" spans="1:2" x14ac:dyDescent="0.25">
      <c r="A67" s="6" t="s">
        <v>60</v>
      </c>
      <c r="B67" s="13"/>
    </row>
    <row r="68" spans="1:2" x14ac:dyDescent="0.25">
      <c r="A68" s="2"/>
      <c r="B68" s="3"/>
    </row>
    <row r="71" spans="1:2" x14ac:dyDescent="0.25">
      <c r="A71" s="16" t="s">
        <v>61</v>
      </c>
      <c r="B71" s="17"/>
    </row>
  </sheetData>
  <mergeCells count="3">
    <mergeCell ref="A71:B71"/>
    <mergeCell ref="A1:B1"/>
    <mergeCell ref="A2:B2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vs. Actuals</vt:lpstr>
      <vt:lpstr>'Budget vs. Actuals'!Print_Area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Bruce &amp; Bev</cp:lastModifiedBy>
  <cp:lastPrinted>2018-01-27T16:49:03Z</cp:lastPrinted>
  <dcterms:created xsi:type="dcterms:W3CDTF">2017-11-13T22:31:28Z</dcterms:created>
  <dcterms:modified xsi:type="dcterms:W3CDTF">2018-01-27T16:53:10Z</dcterms:modified>
</cp:coreProperties>
</file>